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一般公共预算 " sheetId="4" r:id="rId1"/>
    <sheet name="政府性基金预算 " sheetId="6" r:id="rId2"/>
    <sheet name="国资经营预算" sheetId="7" r:id="rId3"/>
    <sheet name="社保基金预算" sheetId="8" r:id="rId4"/>
  </sheets>
  <calcPr calcId="144525" iterate="1" iterateCount="100" iterateDelta="0.001"/>
</workbook>
</file>

<file path=xl/sharedStrings.xml><?xml version="1.0" encoding="utf-8"?>
<sst xmlns="http://schemas.openxmlformats.org/spreadsheetml/2006/main" count="131" uniqueCount="85">
  <si>
    <t>附表1</t>
  </si>
  <si>
    <t>2021年一般公共预算支出调整表</t>
  </si>
  <si>
    <t>单位：万元</t>
  </si>
  <si>
    <t>科目编码</t>
  </si>
  <si>
    <t>功能科目名称</t>
  </si>
  <si>
    <t>年初支出预算数</t>
  </si>
  <si>
    <t>预算执行中调整支出（7月）</t>
  </si>
  <si>
    <t>本次新增财力拟调整的支出(7月)</t>
  </si>
  <si>
    <t>第一次调整后支出预算数</t>
  </si>
  <si>
    <t>预算执行中调整支出（11月）</t>
  </si>
  <si>
    <t>本次新增财力拟调整的支出（11月）</t>
  </si>
  <si>
    <t>第二次调整后支出预算数</t>
  </si>
  <si>
    <t>预算执行中调整支出（12月）</t>
  </si>
  <si>
    <t>本次新增财力拟调整的支出（12月）</t>
  </si>
  <si>
    <t xml:space="preserve">
本次调整后支出预算数</t>
  </si>
  <si>
    <t xml:space="preserve">
新增财力结转下年</t>
  </si>
  <si>
    <t>科目间调剂</t>
  </si>
  <si>
    <t>调增</t>
  </si>
  <si>
    <t>调减</t>
  </si>
  <si>
    <t>小计</t>
  </si>
  <si>
    <t>拟调整新增债券支出</t>
  </si>
  <si>
    <t>新增财力安排的支出</t>
  </si>
  <si>
    <t>新增上级专项转移支付</t>
  </si>
  <si>
    <t>科目调剂</t>
  </si>
  <si>
    <t>一般公共预算支出合计</t>
  </si>
  <si>
    <t>一般公共服务支出</t>
  </si>
  <si>
    <t>国防支出</t>
  </si>
  <si>
    <t>公共安全支出</t>
  </si>
  <si>
    <t>教育支出</t>
  </si>
  <si>
    <t>科学技术支出</t>
  </si>
  <si>
    <t>文化体育和传媒支出</t>
  </si>
  <si>
    <t>社会保障和就业支出</t>
  </si>
  <si>
    <t>医疗卫生与计划生育支出</t>
  </si>
  <si>
    <t>节能环保支出</t>
  </si>
  <si>
    <t>城乡社区支出</t>
  </si>
  <si>
    <t>农林水支出</t>
  </si>
  <si>
    <t>交通运输支出</t>
  </si>
  <si>
    <t>资源勘探信息支出</t>
  </si>
  <si>
    <t>商业服务业支出</t>
  </si>
  <si>
    <t>自然资源海洋气象等支出</t>
  </si>
  <si>
    <t>住房保障支出</t>
  </si>
  <si>
    <t>粮油物资储备支出</t>
  </si>
  <si>
    <t>灾害防治及应急管理支出</t>
  </si>
  <si>
    <t>预备费</t>
  </si>
  <si>
    <t>其他支出</t>
  </si>
  <si>
    <t>债务还本支出</t>
  </si>
  <si>
    <t>债务付息支出</t>
  </si>
  <si>
    <t>债务发行费用支出</t>
  </si>
  <si>
    <t>2018年提前下达</t>
  </si>
  <si>
    <t>（一）2018年大学生“西部计划”补助</t>
  </si>
  <si>
    <t>（二）2018年现代职业教育质量提升计划中央专项资金预计数</t>
  </si>
  <si>
    <t>（三）2018年嘎查村级公益事业建设一事一议财政奖补资金</t>
  </si>
  <si>
    <t>（四）2018年中央专项彩票公益金支持乡村学校少年宫已建项目运转补助资金</t>
  </si>
  <si>
    <t>（五）2018年中央保障性安居工程</t>
  </si>
  <si>
    <t>（六）2018年大中型水库移民后期扶持</t>
  </si>
  <si>
    <t>（七）2018年中央财政专项扶贫资金（少数民族发展）</t>
  </si>
  <si>
    <t>（八）社保股提前下达</t>
  </si>
  <si>
    <t>附表2</t>
  </si>
  <si>
    <t>2021年政府性基金预算支出调整表</t>
  </si>
  <si>
    <t>预算执行中调整支出</t>
  </si>
  <si>
    <t>本次新增财力拟调整的支出（7月）</t>
  </si>
  <si>
    <t>本次新增财力拟调整的支出</t>
  </si>
  <si>
    <t xml:space="preserve">
本次调整后支出预算数</t>
  </si>
  <si>
    <t xml:space="preserve">
新增财力
结转下年</t>
  </si>
  <si>
    <t>政府性基金预算支出合计</t>
  </si>
  <si>
    <t>文化旅游体育与传媒支出</t>
  </si>
  <si>
    <t>大中型水库移民后期扶持基金支出</t>
  </si>
  <si>
    <t>国有土地使用权出让收入及对应专项债务收入安排的支出</t>
  </si>
  <si>
    <t>污水处理费安排的支出</t>
  </si>
  <si>
    <t>城市基础设施配套费安排的支出</t>
  </si>
  <si>
    <t>大中型水库库区基金安排的支出</t>
  </si>
  <si>
    <t>国家重大水利工程建设基金安排的支出</t>
  </si>
  <si>
    <t>民航发展基金支出</t>
  </si>
  <si>
    <t>其他地方自行试点项目收益专项债券收入安排的支出</t>
  </si>
  <si>
    <t>彩票公益金安排的支出</t>
  </si>
  <si>
    <t>附表3</t>
  </si>
  <si>
    <t>2021年国有资本经营预算支出调整表</t>
  </si>
  <si>
    <t xml:space="preserve">               单位：万元</t>
  </si>
  <si>
    <t>新增上级转移支付</t>
  </si>
  <si>
    <t>新增财力</t>
  </si>
  <si>
    <t>本次调整后支出预算数</t>
  </si>
  <si>
    <t>国有资本经营预算支出合计</t>
  </si>
  <si>
    <t>附表4</t>
  </si>
  <si>
    <t>2021年社保基金预算支出调整表</t>
  </si>
  <si>
    <t>社保基金预算支出合计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</si>
</sst>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_ "/>
  </numFmts>
  <fonts count="25"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1" fillId="23" borderId="1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5" borderId="11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10" applyNumberFormat="0" applyAlignment="0" applyProtection="0">
      <alignment vertical="center"/>
    </xf>
    <xf numFmtId="0" fontId="24" fillId="14" borderId="14" applyNumberFormat="0" applyAlignment="0" applyProtection="0">
      <alignment vertical="center"/>
    </xf>
    <xf numFmtId="0" fontId="5" fillId="6" borderId="8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0" fontId="0" fillId="0" borderId="1" xfId="0" applyFill="1" applyBorder="1" applyAlignment="1">
      <alignment horizontal="center" vertical="center" wrapText="1"/>
    </xf>
    <xf numFmtId="43" fontId="0" fillId="0" borderId="1" xfId="8" applyFont="1" applyFill="1" applyBorder="1" applyAlignment="1">
      <alignment horizontal="center" vertical="center" wrapText="1"/>
    </xf>
    <xf numFmtId="43" fontId="0" fillId="0" borderId="2" xfId="8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43" fontId="0" fillId="0" borderId="3" xfId="8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76" fontId="0" fillId="0" borderId="1" xfId="8" applyNumberFormat="1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43" fontId="0" fillId="0" borderId="0" xfId="8" applyFont="1" applyFill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176" fontId="0" fillId="0" borderId="1" xfId="8" applyNumberFormat="1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ill="1" applyBorder="1">
      <alignment vertical="center"/>
    </xf>
    <xf numFmtId="43" fontId="0" fillId="0" borderId="0" xfId="8" applyFont="1" applyFill="1" applyAlignment="1">
      <alignment horizontal="center" vertical="center"/>
    </xf>
    <xf numFmtId="43" fontId="0" fillId="0" borderId="0" xfId="8" applyFont="1" applyFill="1" applyAlignment="1">
      <alignment horizontal="right" vertical="center"/>
    </xf>
    <xf numFmtId="43" fontId="2" fillId="0" borderId="1" xfId="8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 wrapText="1"/>
    </xf>
    <xf numFmtId="43" fontId="0" fillId="0" borderId="1" xfId="8" applyFont="1" applyFill="1" applyBorder="1" applyAlignment="1">
      <alignment vertical="center" wrapText="1"/>
    </xf>
    <xf numFmtId="0" fontId="0" fillId="0" borderId="7" xfId="0" applyFill="1" applyBorder="1" applyAlignment="1">
      <alignment vertical="center" wrapText="1"/>
    </xf>
    <xf numFmtId="43" fontId="2" fillId="0" borderId="2" xfId="8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3" fontId="2" fillId="0" borderId="3" xfId="8" applyFont="1" applyFill="1" applyBorder="1" applyAlignment="1">
      <alignment horizontal="center" vertical="center" wrapText="1"/>
    </xf>
    <xf numFmtId="43" fontId="0" fillId="0" borderId="1" xfId="8" applyFont="1" applyFill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00"/>
      <color rgb="00CCFFCC"/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C41"/>
  <sheetViews>
    <sheetView tabSelected="1" workbookViewId="0">
      <pane xSplit="2" ySplit="5" topLeftCell="C6" activePane="bottomRight" state="frozen"/>
      <selection/>
      <selection pane="topRight"/>
      <selection pane="bottomLeft"/>
      <selection pane="bottomRight" activeCell="T5" sqref="T5"/>
    </sheetView>
  </sheetViews>
  <sheetFormatPr defaultColWidth="9" defaultRowHeight="14.25"/>
  <cols>
    <col min="1" max="1" width="9.44166666666667" style="1" customWidth="1"/>
    <col min="2" max="2" width="23" style="1" customWidth="1"/>
    <col min="3" max="3" width="12.1916666666667" style="1" customWidth="1"/>
    <col min="4" max="5" width="10.625" style="3" hidden="1" customWidth="1"/>
    <col min="6" max="6" width="6.375" style="1" hidden="1" customWidth="1"/>
    <col min="7" max="8" width="11.5" style="1" hidden="1" customWidth="1"/>
    <col min="9" max="9" width="11.125" style="1" hidden="1" customWidth="1"/>
    <col min="10" max="10" width="12.5" style="15" hidden="1" customWidth="1"/>
    <col min="11" max="11" width="12.625" style="15" customWidth="1"/>
    <col min="12" max="13" width="10.625" style="3" hidden="1" customWidth="1"/>
    <col min="14" max="14" width="9.94166666666667" style="1" hidden="1" customWidth="1"/>
    <col min="15" max="16" width="11.5" style="1" hidden="1" customWidth="1"/>
    <col min="17" max="17" width="11.125" style="1" hidden="1" customWidth="1"/>
    <col min="18" max="18" width="12.5" style="15" hidden="1" customWidth="1"/>
    <col min="19" max="19" width="12.625" style="15" customWidth="1"/>
    <col min="20" max="21" width="10.625" style="3" customWidth="1"/>
    <col min="22" max="22" width="9.94166666666667" style="1" customWidth="1"/>
    <col min="23" max="24" width="11.5" style="1" customWidth="1"/>
    <col min="25" max="25" width="11.125" style="1" customWidth="1"/>
    <col min="26" max="26" width="12.5" style="15" customWidth="1"/>
    <col min="27" max="27" width="12.75" style="1" customWidth="1"/>
    <col min="28" max="16384" width="9" style="1"/>
  </cols>
  <sheetData>
    <row r="1" spans="1:1">
      <c r="A1" s="1" t="s">
        <v>0</v>
      </c>
    </row>
    <row r="2" ht="25.5" spans="1:28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</row>
    <row r="3" spans="1:28">
      <c r="A3" s="3"/>
      <c r="B3" s="3"/>
      <c r="C3" s="3"/>
      <c r="F3" s="3"/>
      <c r="G3" s="3"/>
      <c r="H3" s="3"/>
      <c r="I3" s="3"/>
      <c r="J3" s="24"/>
      <c r="K3" s="25"/>
      <c r="N3" s="3"/>
      <c r="O3" s="3"/>
      <c r="P3" s="3"/>
      <c r="Q3" s="3"/>
      <c r="R3" s="24"/>
      <c r="V3" s="3"/>
      <c r="W3" s="3"/>
      <c r="X3" s="3"/>
      <c r="Y3" s="3"/>
      <c r="Z3" s="24"/>
      <c r="AB3" s="25" t="s">
        <v>2</v>
      </c>
    </row>
    <row r="4" s="27" customFormat="1" ht="26" customHeight="1" spans="1:28">
      <c r="A4" s="8" t="s">
        <v>3</v>
      </c>
      <c r="B4" s="8" t="s">
        <v>4</v>
      </c>
      <c r="C4" s="17" t="s">
        <v>5</v>
      </c>
      <c r="D4" s="16" t="s">
        <v>6</v>
      </c>
      <c r="E4" s="5"/>
      <c r="F4" s="5"/>
      <c r="G4" s="16" t="s">
        <v>7</v>
      </c>
      <c r="H4" s="5"/>
      <c r="I4" s="5"/>
      <c r="J4" s="6"/>
      <c r="K4" s="6" t="s">
        <v>8</v>
      </c>
      <c r="L4" s="34" t="s">
        <v>9</v>
      </c>
      <c r="M4" s="5"/>
      <c r="N4" s="5"/>
      <c r="O4" s="34" t="s">
        <v>10</v>
      </c>
      <c r="P4" s="5"/>
      <c r="Q4" s="5"/>
      <c r="R4" s="6"/>
      <c r="S4" s="26" t="s">
        <v>11</v>
      </c>
      <c r="T4" s="34" t="s">
        <v>12</v>
      </c>
      <c r="U4" s="5"/>
      <c r="V4" s="5"/>
      <c r="W4" s="34" t="s">
        <v>13</v>
      </c>
      <c r="X4" s="5"/>
      <c r="Y4" s="5"/>
      <c r="Z4" s="6"/>
      <c r="AA4" s="38" t="s">
        <v>14</v>
      </c>
      <c r="AB4" s="39" t="s">
        <v>15</v>
      </c>
    </row>
    <row r="5" s="28" customFormat="1" ht="77.65" customHeight="1" spans="1:28">
      <c r="A5" s="30"/>
      <c r="B5" s="30"/>
      <c r="C5" s="31"/>
      <c r="D5" s="5" t="s">
        <v>16</v>
      </c>
      <c r="E5" s="5" t="s">
        <v>17</v>
      </c>
      <c r="F5" s="5" t="s">
        <v>18</v>
      </c>
      <c r="G5" s="5" t="s">
        <v>19</v>
      </c>
      <c r="H5" s="17" t="s">
        <v>20</v>
      </c>
      <c r="I5" s="17" t="s">
        <v>21</v>
      </c>
      <c r="J5" s="6" t="s">
        <v>22</v>
      </c>
      <c r="K5" s="6"/>
      <c r="L5" s="5" t="s">
        <v>16</v>
      </c>
      <c r="M5" s="5" t="s">
        <v>17</v>
      </c>
      <c r="N5" s="5" t="s">
        <v>18</v>
      </c>
      <c r="O5" s="5" t="s">
        <v>19</v>
      </c>
      <c r="P5" s="17" t="s">
        <v>20</v>
      </c>
      <c r="Q5" s="35" t="s">
        <v>21</v>
      </c>
      <c r="R5" s="36" t="s">
        <v>22</v>
      </c>
      <c r="S5" s="6"/>
      <c r="T5" s="34" t="s">
        <v>23</v>
      </c>
      <c r="U5" s="34" t="s">
        <v>18</v>
      </c>
      <c r="V5" s="34" t="s">
        <v>17</v>
      </c>
      <c r="W5" s="5" t="s">
        <v>19</v>
      </c>
      <c r="X5" s="17" t="s">
        <v>20</v>
      </c>
      <c r="Y5" s="35" t="s">
        <v>21</v>
      </c>
      <c r="Z5" s="36" t="s">
        <v>22</v>
      </c>
      <c r="AA5" s="40"/>
      <c r="AB5" s="39"/>
    </row>
    <row r="6" s="28" customFormat="1" ht="20" customHeight="1" spans="1:28">
      <c r="A6" s="10"/>
      <c r="B6" s="10"/>
      <c r="C6" s="32"/>
      <c r="D6" s="5"/>
      <c r="E6" s="5"/>
      <c r="F6" s="5"/>
      <c r="G6" s="5"/>
      <c r="H6" s="32"/>
      <c r="I6" s="32"/>
      <c r="J6" s="6"/>
      <c r="K6" s="6"/>
      <c r="L6" s="5"/>
      <c r="M6" s="5"/>
      <c r="N6" s="5"/>
      <c r="O6" s="5"/>
      <c r="P6" s="32"/>
      <c r="Q6" s="37"/>
      <c r="R6" s="36"/>
      <c r="S6" s="6"/>
      <c r="T6" s="5"/>
      <c r="U6" s="5"/>
      <c r="V6" s="5"/>
      <c r="W6" s="5"/>
      <c r="X6" s="32"/>
      <c r="Y6" s="37"/>
      <c r="Z6" s="36"/>
      <c r="AA6" s="5"/>
      <c r="AB6" s="39"/>
    </row>
    <row r="7" ht="29" customHeight="1" spans="1:28">
      <c r="A7" s="33" t="s">
        <v>24</v>
      </c>
      <c r="B7" s="33"/>
      <c r="C7" s="18">
        <f>SUM(C8:C30)</f>
        <v>201260</v>
      </c>
      <c r="D7" s="12">
        <f t="shared" ref="D7:N7" si="0">SUM(D8:D30)</f>
        <v>0.239999999999998</v>
      </c>
      <c r="E7" s="12">
        <f t="shared" si="0"/>
        <v>39</v>
      </c>
      <c r="F7" s="18">
        <f t="shared" si="0"/>
        <v>-38.76</v>
      </c>
      <c r="G7" s="18">
        <f t="shared" si="0"/>
        <v>40044.59</v>
      </c>
      <c r="H7" s="18">
        <f t="shared" si="0"/>
        <v>14000</v>
      </c>
      <c r="I7" s="18">
        <f t="shared" si="0"/>
        <v>15817.71</v>
      </c>
      <c r="J7" s="18">
        <f t="shared" si="0"/>
        <v>10226.88</v>
      </c>
      <c r="K7" s="18">
        <f t="shared" si="0"/>
        <v>241304.83</v>
      </c>
      <c r="L7" s="12">
        <f t="shared" si="0"/>
        <v>0</v>
      </c>
      <c r="M7" s="12">
        <f t="shared" si="0"/>
        <v>12555</v>
      </c>
      <c r="N7" s="12">
        <f t="shared" si="0"/>
        <v>-12555</v>
      </c>
      <c r="O7" s="18">
        <f t="shared" ref="O7:AA7" si="1">SUM(O8:O30)</f>
        <v>81310.440906</v>
      </c>
      <c r="P7" s="18"/>
      <c r="Q7" s="18">
        <f>SUM(Q8:Q30)</f>
        <v>3403.440906</v>
      </c>
      <c r="R7" s="18">
        <f t="shared" si="1"/>
        <v>77907</v>
      </c>
      <c r="S7" s="18">
        <f t="shared" si="1"/>
        <v>322615.270906</v>
      </c>
      <c r="T7" s="18">
        <f t="shared" si="1"/>
        <v>-27417.652823</v>
      </c>
      <c r="U7" s="18">
        <f t="shared" si="1"/>
        <v>-27417.652823</v>
      </c>
      <c r="V7" s="18"/>
      <c r="W7" s="18">
        <f t="shared" si="1"/>
        <v>14668.170556</v>
      </c>
      <c r="X7" s="18">
        <f t="shared" si="1"/>
        <v>0</v>
      </c>
      <c r="Y7" s="18">
        <f t="shared" si="1"/>
        <v>12229.170556</v>
      </c>
      <c r="Z7" s="18">
        <f t="shared" si="1"/>
        <v>2439</v>
      </c>
      <c r="AA7" s="18">
        <f t="shared" si="1"/>
        <v>309866</v>
      </c>
      <c r="AB7" s="18">
        <f>SUM(AB8:AB30)</f>
        <v>24986</v>
      </c>
    </row>
    <row r="8" ht="23" customHeight="1" spans="1:28">
      <c r="A8" s="11">
        <v>201</v>
      </c>
      <c r="B8" s="23" t="s">
        <v>25</v>
      </c>
      <c r="C8" s="18">
        <v>18079</v>
      </c>
      <c r="D8" s="12">
        <f>E8+F8</f>
        <v>0</v>
      </c>
      <c r="E8" s="13"/>
      <c r="F8" s="19"/>
      <c r="G8" s="19">
        <f>SUM(H8:J8)</f>
        <v>6713.02</v>
      </c>
      <c r="H8" s="19"/>
      <c r="I8" s="19">
        <v>6568.02</v>
      </c>
      <c r="J8" s="18">
        <v>145</v>
      </c>
      <c r="K8" s="18">
        <f>C8+D8+G8</f>
        <v>24792.02</v>
      </c>
      <c r="L8" s="12">
        <f t="shared" ref="L8:L30" si="2">M8+N8</f>
        <v>-6568</v>
      </c>
      <c r="M8" s="13"/>
      <c r="N8" s="19">
        <v>-6568</v>
      </c>
      <c r="O8" s="19">
        <f t="shared" ref="O8:O28" si="3">SUM(P8:R8)</f>
        <v>491</v>
      </c>
      <c r="P8" s="19"/>
      <c r="Q8" s="18">
        <v>390</v>
      </c>
      <c r="R8" s="18">
        <f>9+92</f>
        <v>101</v>
      </c>
      <c r="S8" s="18">
        <f>K8+L8+O8</f>
        <v>18715.02</v>
      </c>
      <c r="T8" s="12">
        <f>U8+V8</f>
        <v>0</v>
      </c>
      <c r="U8" s="13"/>
      <c r="V8" s="19"/>
      <c r="W8" s="18">
        <f>Y8+Z8</f>
        <v>6194</v>
      </c>
      <c r="X8" s="19"/>
      <c r="Y8" s="18">
        <v>6121</v>
      </c>
      <c r="Z8" s="18">
        <v>73</v>
      </c>
      <c r="AA8" s="18">
        <v>24909</v>
      </c>
      <c r="AB8" s="18">
        <v>191</v>
      </c>
    </row>
    <row r="9" ht="23" customHeight="1" spans="1:28">
      <c r="A9" s="11">
        <v>203</v>
      </c>
      <c r="B9" s="23" t="s">
        <v>26</v>
      </c>
      <c r="C9" s="18"/>
      <c r="D9" s="12">
        <f t="shared" ref="D9:D30" si="4">E9+F9</f>
        <v>0</v>
      </c>
      <c r="E9" s="13"/>
      <c r="F9" s="19"/>
      <c r="G9" s="19">
        <f t="shared" ref="G9:G28" si="5">SUM(H9:J9)</f>
        <v>0</v>
      </c>
      <c r="H9" s="19"/>
      <c r="I9" s="19">
        <v>0</v>
      </c>
      <c r="J9" s="18">
        <v>0</v>
      </c>
      <c r="K9" s="18">
        <f t="shared" ref="K9:K30" si="6">C9+D9+G9</f>
        <v>0</v>
      </c>
      <c r="L9" s="12">
        <f t="shared" si="2"/>
        <v>0</v>
      </c>
      <c r="M9" s="13"/>
      <c r="N9" s="19"/>
      <c r="O9" s="19">
        <f t="shared" si="3"/>
        <v>70</v>
      </c>
      <c r="P9" s="19"/>
      <c r="Q9" s="18">
        <v>70</v>
      </c>
      <c r="R9" s="18"/>
      <c r="S9" s="18">
        <f t="shared" ref="S9:S30" si="7">K9+L9+O9</f>
        <v>70</v>
      </c>
      <c r="T9" s="12">
        <f t="shared" ref="T9:T30" si="8">U9+V9</f>
        <v>0</v>
      </c>
      <c r="U9" s="13"/>
      <c r="V9" s="19"/>
      <c r="W9" s="18">
        <f t="shared" ref="W9:W30" si="9">Y9+Z9</f>
        <v>0</v>
      </c>
      <c r="X9" s="19"/>
      <c r="Y9" s="18"/>
      <c r="Z9" s="41"/>
      <c r="AA9" s="18">
        <v>70</v>
      </c>
      <c r="AB9" s="18"/>
    </row>
    <row r="10" ht="23" customHeight="1" spans="1:28">
      <c r="A10" s="11">
        <v>204</v>
      </c>
      <c r="B10" s="23" t="s">
        <v>27</v>
      </c>
      <c r="C10" s="18">
        <v>7234</v>
      </c>
      <c r="D10" s="12">
        <f t="shared" si="4"/>
        <v>0</v>
      </c>
      <c r="E10" s="13"/>
      <c r="F10" s="19"/>
      <c r="G10" s="19">
        <f t="shared" si="5"/>
        <v>26</v>
      </c>
      <c r="H10" s="19"/>
      <c r="I10" s="19">
        <v>0</v>
      </c>
      <c r="J10" s="18">
        <v>26</v>
      </c>
      <c r="K10" s="18">
        <f t="shared" si="6"/>
        <v>7260</v>
      </c>
      <c r="L10" s="12">
        <f t="shared" si="2"/>
        <v>0</v>
      </c>
      <c r="M10" s="13"/>
      <c r="N10" s="19"/>
      <c r="O10" s="19">
        <f t="shared" si="3"/>
        <v>304</v>
      </c>
      <c r="P10" s="19"/>
      <c r="Q10" s="18"/>
      <c r="R10" s="18">
        <v>304</v>
      </c>
      <c r="S10" s="18">
        <f t="shared" si="7"/>
        <v>7564</v>
      </c>
      <c r="T10" s="12">
        <f t="shared" si="8"/>
        <v>0</v>
      </c>
      <c r="U10" s="13"/>
      <c r="V10" s="18"/>
      <c r="W10" s="18">
        <f t="shared" si="9"/>
        <v>181</v>
      </c>
      <c r="X10" s="19"/>
      <c r="Y10" s="18">
        <v>181</v>
      </c>
      <c r="Z10" s="41"/>
      <c r="AA10" s="18">
        <v>7745</v>
      </c>
      <c r="AB10" s="18">
        <v>260</v>
      </c>
    </row>
    <row r="11" ht="23" customHeight="1" spans="1:28">
      <c r="A11" s="11">
        <v>205</v>
      </c>
      <c r="B11" s="23" t="s">
        <v>28</v>
      </c>
      <c r="C11" s="18">
        <v>42821</v>
      </c>
      <c r="D11" s="12">
        <f t="shared" si="4"/>
        <v>0</v>
      </c>
      <c r="E11" s="13"/>
      <c r="F11" s="19"/>
      <c r="G11" s="19">
        <f t="shared" si="5"/>
        <v>8427</v>
      </c>
      <c r="H11" s="19">
        <v>6203</v>
      </c>
      <c r="I11" s="19">
        <f>18.6+11.4</f>
        <v>30</v>
      </c>
      <c r="J11" s="18">
        <v>2194</v>
      </c>
      <c r="K11" s="18">
        <f t="shared" si="6"/>
        <v>51248</v>
      </c>
      <c r="L11" s="12">
        <f t="shared" si="2"/>
        <v>0</v>
      </c>
      <c r="M11" s="13"/>
      <c r="N11" s="19"/>
      <c r="O11" s="19">
        <f t="shared" si="3"/>
        <v>2804.417891</v>
      </c>
      <c r="P11" s="19"/>
      <c r="Q11" s="18">
        <v>283.417891</v>
      </c>
      <c r="R11" s="18">
        <f>921+1600</f>
        <v>2521</v>
      </c>
      <c r="S11" s="18">
        <f t="shared" si="7"/>
        <v>54052.417891</v>
      </c>
      <c r="T11" s="12">
        <f t="shared" si="8"/>
        <v>-4570.417891</v>
      </c>
      <c r="U11" s="18">
        <v>-4570.417891</v>
      </c>
      <c r="W11" s="18">
        <f t="shared" si="9"/>
        <v>0</v>
      </c>
      <c r="X11" s="19"/>
      <c r="Y11" s="18"/>
      <c r="Z11" s="41"/>
      <c r="AA11" s="18">
        <v>49482</v>
      </c>
      <c r="AB11" s="18">
        <v>6898</v>
      </c>
    </row>
    <row r="12" ht="23" customHeight="1" spans="1:28">
      <c r="A12" s="11">
        <v>206</v>
      </c>
      <c r="B12" s="23" t="s">
        <v>29</v>
      </c>
      <c r="C12" s="18">
        <v>63</v>
      </c>
      <c r="D12" s="12">
        <f t="shared" si="4"/>
        <v>0</v>
      </c>
      <c r="E12" s="13"/>
      <c r="F12" s="19"/>
      <c r="G12" s="19">
        <f t="shared" si="5"/>
        <v>0</v>
      </c>
      <c r="H12" s="19"/>
      <c r="I12" s="19">
        <v>0</v>
      </c>
      <c r="J12" s="18">
        <v>0</v>
      </c>
      <c r="K12" s="18">
        <f t="shared" si="6"/>
        <v>63</v>
      </c>
      <c r="L12" s="12">
        <f t="shared" si="2"/>
        <v>0</v>
      </c>
      <c r="M12" s="13"/>
      <c r="N12" s="19"/>
      <c r="O12" s="19">
        <f t="shared" si="3"/>
        <v>105</v>
      </c>
      <c r="P12" s="19"/>
      <c r="Q12" s="18"/>
      <c r="R12" s="18">
        <f>27+6+72</f>
        <v>105</v>
      </c>
      <c r="S12" s="18">
        <f t="shared" si="7"/>
        <v>168</v>
      </c>
      <c r="T12" s="12">
        <f t="shared" si="8"/>
        <v>-210</v>
      </c>
      <c r="U12" s="13">
        <v>-210</v>
      </c>
      <c r="V12" s="19"/>
      <c r="W12" s="18">
        <f t="shared" si="9"/>
        <v>96</v>
      </c>
      <c r="X12" s="19"/>
      <c r="Y12" s="18"/>
      <c r="Z12" s="18">
        <v>96</v>
      </c>
      <c r="AA12" s="18">
        <v>54</v>
      </c>
      <c r="AB12" s="18">
        <v>227</v>
      </c>
    </row>
    <row r="13" ht="23" customHeight="1" spans="1:28">
      <c r="A13" s="11">
        <v>207</v>
      </c>
      <c r="B13" s="23" t="s">
        <v>30</v>
      </c>
      <c r="C13" s="18">
        <v>2572</v>
      </c>
      <c r="D13" s="12">
        <f t="shared" si="4"/>
        <v>0</v>
      </c>
      <c r="E13" s="13"/>
      <c r="F13" s="19"/>
      <c r="G13" s="19">
        <f t="shared" si="5"/>
        <v>1369.9</v>
      </c>
      <c r="H13" s="19">
        <v>1216</v>
      </c>
      <c r="I13" s="19">
        <v>4.3</v>
      </c>
      <c r="J13" s="18">
        <v>149.6</v>
      </c>
      <c r="K13" s="18">
        <f t="shared" si="6"/>
        <v>3941.9</v>
      </c>
      <c r="L13" s="12">
        <f t="shared" si="2"/>
        <v>0</v>
      </c>
      <c r="M13" s="13"/>
      <c r="N13" s="19"/>
      <c r="O13" s="19">
        <f t="shared" si="3"/>
        <v>298</v>
      </c>
      <c r="P13" s="19"/>
      <c r="Q13" s="18"/>
      <c r="R13" s="18">
        <f>-9+168+139</f>
        <v>298</v>
      </c>
      <c r="S13" s="18">
        <f t="shared" si="7"/>
        <v>4239.9</v>
      </c>
      <c r="T13" s="12">
        <f t="shared" si="8"/>
        <v>-499.9</v>
      </c>
      <c r="U13" s="13">
        <f>AA13-S13</f>
        <v>-499.9</v>
      </c>
      <c r="V13" s="18"/>
      <c r="W13" s="18">
        <f t="shared" si="9"/>
        <v>0</v>
      </c>
      <c r="X13" s="19"/>
      <c r="Y13" s="18"/>
      <c r="Z13" s="41"/>
      <c r="AA13" s="18">
        <v>3740</v>
      </c>
      <c r="AB13" s="18">
        <v>853</v>
      </c>
    </row>
    <row r="14" ht="23" customHeight="1" spans="1:28">
      <c r="A14" s="11">
        <v>208</v>
      </c>
      <c r="B14" s="23" t="s">
        <v>31</v>
      </c>
      <c r="C14" s="18">
        <v>48487</v>
      </c>
      <c r="D14" s="12">
        <f t="shared" si="4"/>
        <v>14</v>
      </c>
      <c r="E14" s="13">
        <v>14</v>
      </c>
      <c r="F14" s="19"/>
      <c r="G14" s="19">
        <f t="shared" si="5"/>
        <v>76.1</v>
      </c>
      <c r="H14" s="19"/>
      <c r="I14" s="19">
        <v>66</v>
      </c>
      <c r="J14" s="18">
        <v>10.1</v>
      </c>
      <c r="K14" s="18">
        <f t="shared" si="6"/>
        <v>48577.1</v>
      </c>
      <c r="L14" s="12">
        <f t="shared" si="2"/>
        <v>0</v>
      </c>
      <c r="M14" s="13"/>
      <c r="N14" s="19"/>
      <c r="O14" s="19">
        <f t="shared" si="3"/>
        <v>8475.24</v>
      </c>
      <c r="P14" s="19"/>
      <c r="Q14" s="18">
        <f>76+15.24</f>
        <v>91.24</v>
      </c>
      <c r="R14" s="18">
        <f>26+7966+392</f>
        <v>8384</v>
      </c>
      <c r="S14" s="18">
        <f t="shared" si="7"/>
        <v>57052.34</v>
      </c>
      <c r="T14" s="12">
        <f t="shared" si="8"/>
        <v>-4985.34</v>
      </c>
      <c r="U14" s="13">
        <f>AA14-S14</f>
        <v>-4985.34</v>
      </c>
      <c r="V14" s="18"/>
      <c r="W14" s="18">
        <f t="shared" si="9"/>
        <v>0</v>
      </c>
      <c r="X14" s="19"/>
      <c r="Y14" s="18"/>
      <c r="Z14" s="41"/>
      <c r="AA14" s="18">
        <v>52067</v>
      </c>
      <c r="AB14" s="18">
        <v>1241</v>
      </c>
    </row>
    <row r="15" ht="23" customHeight="1" spans="1:28">
      <c r="A15" s="11">
        <v>210</v>
      </c>
      <c r="B15" s="23" t="s">
        <v>32</v>
      </c>
      <c r="C15" s="18">
        <v>27039</v>
      </c>
      <c r="D15" s="12">
        <f t="shared" si="4"/>
        <v>-14</v>
      </c>
      <c r="E15" s="13"/>
      <c r="F15" s="19">
        <v>-14</v>
      </c>
      <c r="G15" s="19">
        <f t="shared" si="5"/>
        <v>267.39</v>
      </c>
      <c r="H15" s="19"/>
      <c r="I15" s="19">
        <v>125.39</v>
      </c>
      <c r="J15" s="18">
        <v>142</v>
      </c>
      <c r="K15" s="18">
        <f t="shared" si="6"/>
        <v>27292.39</v>
      </c>
      <c r="L15" s="12">
        <f t="shared" si="2"/>
        <v>0</v>
      </c>
      <c r="M15" s="13"/>
      <c r="N15" s="19"/>
      <c r="O15" s="19">
        <f t="shared" si="3"/>
        <v>3113.704932</v>
      </c>
      <c r="P15" s="19"/>
      <c r="Q15" s="18">
        <f>43.304932+119.4</f>
        <v>162.704932</v>
      </c>
      <c r="R15" s="18">
        <f>2664+287</f>
        <v>2951</v>
      </c>
      <c r="S15" s="18">
        <f t="shared" si="7"/>
        <v>30406.094932</v>
      </c>
      <c r="T15" s="12">
        <f t="shared" si="8"/>
        <v>-593.094932</v>
      </c>
      <c r="U15" s="13">
        <f>AA15-S15</f>
        <v>-593.094932</v>
      </c>
      <c r="V15" s="18"/>
      <c r="W15" s="18">
        <f t="shared" si="9"/>
        <v>0</v>
      </c>
      <c r="X15" s="19"/>
      <c r="Y15" s="18"/>
      <c r="Z15" s="41"/>
      <c r="AA15" s="18">
        <v>29813</v>
      </c>
      <c r="AB15" s="18">
        <v>1015</v>
      </c>
    </row>
    <row r="16" ht="23" customHeight="1" spans="1:28">
      <c r="A16" s="11">
        <v>211</v>
      </c>
      <c r="B16" s="23" t="s">
        <v>33</v>
      </c>
      <c r="C16" s="18">
        <v>4130</v>
      </c>
      <c r="D16" s="12">
        <f t="shared" si="4"/>
        <v>0</v>
      </c>
      <c r="E16" s="13"/>
      <c r="F16" s="19"/>
      <c r="G16" s="19">
        <f t="shared" si="5"/>
        <v>0</v>
      </c>
      <c r="H16" s="19"/>
      <c r="I16" s="19">
        <v>0</v>
      </c>
      <c r="J16" s="18">
        <v>0</v>
      </c>
      <c r="K16" s="18">
        <f t="shared" si="6"/>
        <v>4130</v>
      </c>
      <c r="L16" s="12">
        <f t="shared" si="2"/>
        <v>0</v>
      </c>
      <c r="M16" s="13"/>
      <c r="N16" s="19"/>
      <c r="O16" s="19">
        <f t="shared" si="3"/>
        <v>3794</v>
      </c>
      <c r="P16" s="19"/>
      <c r="Q16" s="18"/>
      <c r="R16" s="18">
        <f>1524+2270</f>
        <v>3794</v>
      </c>
      <c r="S16" s="18">
        <f t="shared" si="7"/>
        <v>7924</v>
      </c>
      <c r="T16" s="12">
        <f t="shared" si="8"/>
        <v>-1504</v>
      </c>
      <c r="U16" s="13">
        <v>-1504</v>
      </c>
      <c r="V16" s="18"/>
      <c r="W16" s="18">
        <f t="shared" si="9"/>
        <v>0</v>
      </c>
      <c r="X16" s="19"/>
      <c r="Y16" s="18"/>
      <c r="Z16" s="41"/>
      <c r="AA16" s="18">
        <v>6420</v>
      </c>
      <c r="AB16" s="18">
        <v>3734</v>
      </c>
    </row>
    <row r="17" ht="23" customHeight="1" spans="1:28">
      <c r="A17" s="11">
        <v>212</v>
      </c>
      <c r="B17" s="23" t="s">
        <v>34</v>
      </c>
      <c r="C17" s="18">
        <v>2372</v>
      </c>
      <c r="D17" s="12">
        <f t="shared" si="4"/>
        <v>-24.76</v>
      </c>
      <c r="E17" s="13"/>
      <c r="F17" s="19">
        <v>-24.76</v>
      </c>
      <c r="G17" s="19">
        <f t="shared" si="5"/>
        <v>13461</v>
      </c>
      <c r="H17" s="19">
        <v>4000</v>
      </c>
      <c r="I17" s="19">
        <v>8024</v>
      </c>
      <c r="J17" s="18">
        <v>1437</v>
      </c>
      <c r="K17" s="18">
        <f t="shared" si="6"/>
        <v>15808.24</v>
      </c>
      <c r="L17" s="12">
        <f t="shared" si="2"/>
        <v>-3617</v>
      </c>
      <c r="M17" s="13">
        <v>1185</v>
      </c>
      <c r="N17" s="19">
        <v>-4802</v>
      </c>
      <c r="O17" s="19">
        <f t="shared" si="3"/>
        <v>1686</v>
      </c>
      <c r="P17" s="19"/>
      <c r="Q17" s="19">
        <v>1686</v>
      </c>
      <c r="R17" s="18"/>
      <c r="S17" s="18">
        <f t="shared" si="7"/>
        <v>13877.24</v>
      </c>
      <c r="T17" s="12">
        <f t="shared" si="8"/>
        <v>0</v>
      </c>
      <c r="U17" s="13"/>
      <c r="V17" s="19"/>
      <c r="W17" s="18">
        <f t="shared" si="9"/>
        <v>1920</v>
      </c>
      <c r="X17" s="19"/>
      <c r="Y17" s="18">
        <v>1920</v>
      </c>
      <c r="Z17" s="41"/>
      <c r="AA17" s="18">
        <v>15797</v>
      </c>
      <c r="AB17" s="18">
        <v>130</v>
      </c>
    </row>
    <row r="18" ht="23" customHeight="1" spans="1:28">
      <c r="A18" s="11">
        <v>213</v>
      </c>
      <c r="B18" s="23" t="s">
        <v>35</v>
      </c>
      <c r="C18" s="18">
        <v>23491</v>
      </c>
      <c r="D18" s="12">
        <f t="shared" si="4"/>
        <v>0</v>
      </c>
      <c r="E18" s="13"/>
      <c r="F18" s="19"/>
      <c r="G18" s="19">
        <f t="shared" si="5"/>
        <v>3817</v>
      </c>
      <c r="H18" s="19"/>
      <c r="I18" s="19">
        <v>0</v>
      </c>
      <c r="J18" s="18">
        <v>3817</v>
      </c>
      <c r="K18" s="18">
        <f t="shared" si="6"/>
        <v>27308</v>
      </c>
      <c r="L18" s="12">
        <f t="shared" si="2"/>
        <v>11370</v>
      </c>
      <c r="M18" s="13">
        <v>11370</v>
      </c>
      <c r="N18" s="19"/>
      <c r="O18" s="19">
        <f t="shared" si="3"/>
        <v>52958</v>
      </c>
      <c r="P18" s="19"/>
      <c r="Q18" s="19"/>
      <c r="R18" s="18">
        <f>15613+6108+31237</f>
        <v>52958</v>
      </c>
      <c r="S18" s="18">
        <f t="shared" si="7"/>
        <v>91636</v>
      </c>
      <c r="T18" s="12">
        <f t="shared" si="8"/>
        <v>0</v>
      </c>
      <c r="U18" s="13"/>
      <c r="V18" s="18"/>
      <c r="W18" s="18">
        <f t="shared" si="9"/>
        <v>1763</v>
      </c>
      <c r="X18" s="19"/>
      <c r="Y18" s="18">
        <f>AA18-S18</f>
        <v>1763</v>
      </c>
      <c r="Z18" s="41"/>
      <c r="AA18" s="18">
        <v>93399</v>
      </c>
      <c r="AB18" s="18">
        <v>8289</v>
      </c>
    </row>
    <row r="19" ht="23" customHeight="1" spans="1:28">
      <c r="A19" s="11">
        <v>214</v>
      </c>
      <c r="B19" s="23" t="s">
        <v>36</v>
      </c>
      <c r="C19" s="18">
        <v>866</v>
      </c>
      <c r="D19" s="12">
        <f t="shared" si="4"/>
        <v>0</v>
      </c>
      <c r="E19" s="13"/>
      <c r="F19" s="19"/>
      <c r="G19" s="19">
        <f t="shared" si="5"/>
        <v>3357.87</v>
      </c>
      <c r="H19" s="19">
        <v>2581</v>
      </c>
      <c r="I19" s="19">
        <v>0</v>
      </c>
      <c r="J19" s="18">
        <v>776.87</v>
      </c>
      <c r="K19" s="18">
        <f t="shared" si="6"/>
        <v>4223.87</v>
      </c>
      <c r="L19" s="12">
        <f t="shared" si="2"/>
        <v>-1185</v>
      </c>
      <c r="M19" s="13"/>
      <c r="N19" s="19">
        <v>-1185</v>
      </c>
      <c r="O19" s="19">
        <f t="shared" si="3"/>
        <v>4088</v>
      </c>
      <c r="P19" s="19"/>
      <c r="Q19" s="18"/>
      <c r="R19" s="18">
        <f>2017+2071</f>
        <v>4088</v>
      </c>
      <c r="S19" s="18">
        <f t="shared" si="7"/>
        <v>7126.87</v>
      </c>
      <c r="T19" s="12">
        <f t="shared" si="8"/>
        <v>0</v>
      </c>
      <c r="U19" s="13"/>
      <c r="V19" s="18"/>
      <c r="W19" s="18">
        <f t="shared" si="9"/>
        <v>457.13</v>
      </c>
      <c r="X19" s="19"/>
      <c r="Y19" s="18">
        <f>AA19-S19</f>
        <v>457.13</v>
      </c>
      <c r="Z19" s="41"/>
      <c r="AA19" s="18">
        <v>7584</v>
      </c>
      <c r="AB19" s="18">
        <v>106</v>
      </c>
    </row>
    <row r="20" ht="23" customHeight="1" spans="1:28">
      <c r="A20" s="11">
        <v>215</v>
      </c>
      <c r="B20" s="23" t="s">
        <v>37</v>
      </c>
      <c r="C20" s="18">
        <v>120</v>
      </c>
      <c r="D20" s="12">
        <f t="shared" si="4"/>
        <v>0</v>
      </c>
      <c r="E20" s="13"/>
      <c r="F20" s="19"/>
      <c r="G20" s="19">
        <f t="shared" si="5"/>
        <v>0</v>
      </c>
      <c r="H20" s="19"/>
      <c r="I20" s="19">
        <v>0</v>
      </c>
      <c r="J20" s="18">
        <v>0</v>
      </c>
      <c r="K20" s="18">
        <f t="shared" si="6"/>
        <v>120</v>
      </c>
      <c r="L20" s="12">
        <f t="shared" si="2"/>
        <v>0</v>
      </c>
      <c r="M20" s="13"/>
      <c r="N20" s="19"/>
      <c r="O20" s="19">
        <f t="shared" si="3"/>
        <v>128</v>
      </c>
      <c r="P20" s="19"/>
      <c r="Q20" s="18">
        <f>10+118</f>
        <v>128</v>
      </c>
      <c r="R20" s="18"/>
      <c r="S20" s="18">
        <f t="shared" si="7"/>
        <v>248</v>
      </c>
      <c r="T20" s="12">
        <f t="shared" si="8"/>
        <v>0</v>
      </c>
      <c r="U20" s="13"/>
      <c r="V20" s="19"/>
      <c r="W20" s="18">
        <f t="shared" si="9"/>
        <v>44</v>
      </c>
      <c r="X20" s="19"/>
      <c r="Y20" s="18">
        <f>AA20-S20</f>
        <v>44</v>
      </c>
      <c r="Z20" s="41"/>
      <c r="AA20" s="18">
        <v>292</v>
      </c>
      <c r="AB20" s="18"/>
    </row>
    <row r="21" ht="23" customHeight="1" spans="1:28">
      <c r="A21" s="11">
        <v>216</v>
      </c>
      <c r="B21" s="23" t="s">
        <v>38</v>
      </c>
      <c r="C21" s="18">
        <v>367</v>
      </c>
      <c r="D21" s="12">
        <f t="shared" si="4"/>
        <v>0</v>
      </c>
      <c r="E21" s="13"/>
      <c r="F21" s="19"/>
      <c r="G21" s="19">
        <f t="shared" si="5"/>
        <v>91</v>
      </c>
      <c r="H21" s="19"/>
      <c r="I21" s="19">
        <v>0</v>
      </c>
      <c r="J21" s="18">
        <v>91</v>
      </c>
      <c r="K21" s="18">
        <f t="shared" si="6"/>
        <v>458</v>
      </c>
      <c r="L21" s="12">
        <f t="shared" si="2"/>
        <v>0</v>
      </c>
      <c r="M21" s="13"/>
      <c r="N21" s="19"/>
      <c r="O21" s="19">
        <f t="shared" si="3"/>
        <v>16.959444</v>
      </c>
      <c r="P21" s="19"/>
      <c r="Q21" s="18">
        <v>6.959444</v>
      </c>
      <c r="R21" s="18">
        <v>10</v>
      </c>
      <c r="S21" s="18">
        <f t="shared" si="7"/>
        <v>474.959444</v>
      </c>
      <c r="T21" s="12">
        <f t="shared" si="8"/>
        <v>0</v>
      </c>
      <c r="U21" s="13"/>
      <c r="V21" s="18"/>
      <c r="W21" s="18">
        <f t="shared" si="9"/>
        <v>216.040556</v>
      </c>
      <c r="X21" s="19"/>
      <c r="Y21" s="18">
        <f>AA21-S21</f>
        <v>216.040556</v>
      </c>
      <c r="Z21" s="41"/>
      <c r="AA21" s="18">
        <v>691</v>
      </c>
      <c r="AB21" s="18"/>
    </row>
    <row r="22" ht="23" customHeight="1" spans="1:28">
      <c r="A22" s="11">
        <v>220</v>
      </c>
      <c r="B22" s="23" t="s">
        <v>39</v>
      </c>
      <c r="C22" s="18">
        <v>879</v>
      </c>
      <c r="D22" s="12">
        <f t="shared" si="4"/>
        <v>25</v>
      </c>
      <c r="E22" s="13">
        <v>25</v>
      </c>
      <c r="F22" s="19"/>
      <c r="G22" s="19">
        <f t="shared" si="5"/>
        <v>0</v>
      </c>
      <c r="H22" s="19"/>
      <c r="I22" s="19">
        <v>0</v>
      </c>
      <c r="J22" s="18">
        <v>0</v>
      </c>
      <c r="K22" s="18">
        <f t="shared" si="6"/>
        <v>904</v>
      </c>
      <c r="L22" s="12">
        <f t="shared" si="2"/>
        <v>0</v>
      </c>
      <c r="M22" s="13"/>
      <c r="N22" s="19"/>
      <c r="O22" s="19">
        <f t="shared" si="3"/>
        <v>45</v>
      </c>
      <c r="P22" s="19"/>
      <c r="Q22" s="18"/>
      <c r="R22" s="18">
        <v>45</v>
      </c>
      <c r="S22" s="18">
        <f t="shared" si="7"/>
        <v>949</v>
      </c>
      <c r="T22" s="12">
        <f t="shared" si="8"/>
        <v>0</v>
      </c>
      <c r="U22" s="13"/>
      <c r="V22" s="19"/>
      <c r="W22" s="18">
        <f t="shared" si="9"/>
        <v>823</v>
      </c>
      <c r="X22" s="19"/>
      <c r="Y22" s="18">
        <f>AA22-S22</f>
        <v>823</v>
      </c>
      <c r="Z22" s="41"/>
      <c r="AA22" s="18">
        <v>1772</v>
      </c>
      <c r="AB22" s="18"/>
    </row>
    <row r="23" ht="23" customHeight="1" spans="1:28">
      <c r="A23" s="11">
        <v>221</v>
      </c>
      <c r="B23" s="23" t="s">
        <v>40</v>
      </c>
      <c r="C23" s="18">
        <v>7738</v>
      </c>
      <c r="D23" s="12">
        <f t="shared" si="4"/>
        <v>0</v>
      </c>
      <c r="E23" s="13"/>
      <c r="F23" s="19"/>
      <c r="G23" s="19">
        <f t="shared" si="5"/>
        <v>314.4</v>
      </c>
      <c r="H23" s="19"/>
      <c r="I23" s="19">
        <v>0</v>
      </c>
      <c r="J23" s="18">
        <v>314.4</v>
      </c>
      <c r="K23" s="18">
        <f t="shared" si="6"/>
        <v>8052.4</v>
      </c>
      <c r="L23" s="12">
        <f t="shared" si="2"/>
        <v>0</v>
      </c>
      <c r="M23" s="13"/>
      <c r="N23" s="19"/>
      <c r="O23" s="19">
        <f t="shared" si="3"/>
        <v>441.5</v>
      </c>
      <c r="P23" s="19"/>
      <c r="Q23" s="18">
        <v>21.5</v>
      </c>
      <c r="R23" s="18">
        <v>420</v>
      </c>
      <c r="S23" s="18">
        <f t="shared" si="7"/>
        <v>8493.9</v>
      </c>
      <c r="T23" s="12">
        <f t="shared" si="8"/>
        <v>-456.9</v>
      </c>
      <c r="U23" s="13">
        <f>AA23-S23</f>
        <v>-456.9</v>
      </c>
      <c r="V23" s="18"/>
      <c r="W23" s="18">
        <f t="shared" si="9"/>
        <v>0</v>
      </c>
      <c r="X23" s="19"/>
      <c r="Y23" s="18"/>
      <c r="Z23" s="41"/>
      <c r="AA23" s="18">
        <v>8037</v>
      </c>
      <c r="AB23" s="18">
        <v>73</v>
      </c>
    </row>
    <row r="24" ht="23" customHeight="1" spans="1:28">
      <c r="A24" s="11">
        <v>222</v>
      </c>
      <c r="B24" s="23" t="s">
        <v>41</v>
      </c>
      <c r="C24" s="18">
        <v>6</v>
      </c>
      <c r="D24" s="12">
        <f t="shared" si="4"/>
        <v>0</v>
      </c>
      <c r="E24" s="13"/>
      <c r="F24" s="19"/>
      <c r="G24" s="19">
        <f t="shared" si="5"/>
        <v>1000</v>
      </c>
      <c r="H24" s="19"/>
      <c r="I24" s="19">
        <f>7240-6240</f>
        <v>1000</v>
      </c>
      <c r="J24" s="18">
        <v>0</v>
      </c>
      <c r="K24" s="18">
        <f t="shared" si="6"/>
        <v>1006</v>
      </c>
      <c r="L24" s="12">
        <f t="shared" si="2"/>
        <v>0</v>
      </c>
      <c r="M24" s="13"/>
      <c r="N24" s="19"/>
      <c r="O24" s="19">
        <f t="shared" si="3"/>
        <v>7.618639</v>
      </c>
      <c r="P24" s="19"/>
      <c r="Q24" s="18">
        <v>7.618639</v>
      </c>
      <c r="R24" s="18"/>
      <c r="S24" s="18">
        <f t="shared" si="7"/>
        <v>1013.618639</v>
      </c>
      <c r="T24" s="12">
        <f t="shared" si="8"/>
        <v>-1146</v>
      </c>
      <c r="U24" s="13">
        <v>-1146</v>
      </c>
      <c r="V24" s="19"/>
      <c r="W24" s="18">
        <f t="shared" si="9"/>
        <v>140</v>
      </c>
      <c r="X24" s="19"/>
      <c r="Y24" s="18"/>
      <c r="Z24" s="18">
        <v>140</v>
      </c>
      <c r="AA24" s="18">
        <v>8</v>
      </c>
      <c r="AB24" s="18">
        <v>132</v>
      </c>
    </row>
    <row r="25" ht="23" customHeight="1" spans="1:28">
      <c r="A25" s="11">
        <v>224</v>
      </c>
      <c r="B25" s="23" t="s">
        <v>42</v>
      </c>
      <c r="C25" s="18">
        <v>492</v>
      </c>
      <c r="D25" s="12">
        <f t="shared" si="4"/>
        <v>0</v>
      </c>
      <c r="E25" s="13"/>
      <c r="F25" s="19"/>
      <c r="G25" s="19">
        <f t="shared" si="5"/>
        <v>1103</v>
      </c>
      <c r="H25" s="19"/>
      <c r="I25" s="19">
        <v>0</v>
      </c>
      <c r="J25" s="18">
        <v>1103</v>
      </c>
      <c r="K25" s="18">
        <f t="shared" si="6"/>
        <v>1595</v>
      </c>
      <c r="L25" s="12">
        <f t="shared" si="2"/>
        <v>0</v>
      </c>
      <c r="M25" s="13"/>
      <c r="N25" s="19"/>
      <c r="O25" s="19">
        <f t="shared" si="3"/>
        <v>1067</v>
      </c>
      <c r="P25" s="19"/>
      <c r="Q25" s="18">
        <v>556</v>
      </c>
      <c r="R25" s="18">
        <f>100+411</f>
        <v>511</v>
      </c>
      <c r="S25" s="18">
        <f t="shared" si="7"/>
        <v>2662</v>
      </c>
      <c r="T25" s="12">
        <f t="shared" si="8"/>
        <v>0</v>
      </c>
      <c r="U25" s="13"/>
      <c r="V25" s="18"/>
      <c r="W25" s="18">
        <f t="shared" si="9"/>
        <v>704</v>
      </c>
      <c r="X25" s="19"/>
      <c r="Y25" s="18">
        <f>AA25-S25</f>
        <v>704</v>
      </c>
      <c r="Z25" s="41"/>
      <c r="AA25" s="18">
        <v>3366</v>
      </c>
      <c r="AB25" s="18">
        <v>1481</v>
      </c>
    </row>
    <row r="26" ht="23" customHeight="1" spans="1:28">
      <c r="A26" s="11">
        <v>227</v>
      </c>
      <c r="B26" s="23" t="s">
        <v>43</v>
      </c>
      <c r="C26" s="18">
        <v>3000</v>
      </c>
      <c r="D26" s="12">
        <f t="shared" si="4"/>
        <v>0</v>
      </c>
      <c r="E26" s="13"/>
      <c r="F26" s="19"/>
      <c r="G26" s="19">
        <f t="shared" si="5"/>
        <v>20.91</v>
      </c>
      <c r="H26" s="19"/>
      <c r="I26" s="19">
        <v>0</v>
      </c>
      <c r="J26" s="18">
        <v>20.91</v>
      </c>
      <c r="K26" s="18">
        <f t="shared" si="6"/>
        <v>3020.91</v>
      </c>
      <c r="L26" s="12">
        <f t="shared" si="2"/>
        <v>0</v>
      </c>
      <c r="M26" s="13"/>
      <c r="N26" s="19"/>
      <c r="O26" s="19">
        <f t="shared" si="3"/>
        <v>0</v>
      </c>
      <c r="P26" s="19"/>
      <c r="Q26" s="18"/>
      <c r="R26" s="18"/>
      <c r="S26" s="18">
        <f t="shared" si="7"/>
        <v>3020.91</v>
      </c>
      <c r="T26" s="12">
        <f t="shared" si="8"/>
        <v>-3021</v>
      </c>
      <c r="U26" s="13">
        <v>-3021</v>
      </c>
      <c r="V26" s="18"/>
      <c r="W26" s="18">
        <f t="shared" si="9"/>
        <v>0</v>
      </c>
      <c r="X26" s="19"/>
      <c r="Y26" s="18"/>
      <c r="Z26" s="41"/>
      <c r="AA26" s="18"/>
      <c r="AB26" s="18"/>
    </row>
    <row r="27" ht="23" customHeight="1" spans="1:28">
      <c r="A27" s="11">
        <v>229</v>
      </c>
      <c r="B27" s="23" t="s">
        <v>44</v>
      </c>
      <c r="C27" s="18">
        <v>5131</v>
      </c>
      <c r="D27" s="12">
        <f t="shared" si="4"/>
        <v>0</v>
      </c>
      <c r="E27" s="13"/>
      <c r="F27" s="19"/>
      <c r="G27" s="19">
        <f t="shared" si="5"/>
        <v>0</v>
      </c>
      <c r="H27" s="19"/>
      <c r="I27" s="19">
        <v>0</v>
      </c>
      <c r="J27" s="18">
        <v>0</v>
      </c>
      <c r="K27" s="18">
        <f t="shared" si="6"/>
        <v>5131</v>
      </c>
      <c r="L27" s="12">
        <f t="shared" si="2"/>
        <v>0</v>
      </c>
      <c r="M27" s="13"/>
      <c r="N27" s="19"/>
      <c r="O27" s="19">
        <f t="shared" si="3"/>
        <v>1417</v>
      </c>
      <c r="P27" s="19"/>
      <c r="Q27" s="18"/>
      <c r="R27" s="18">
        <v>1417</v>
      </c>
      <c r="S27" s="18">
        <f t="shared" si="7"/>
        <v>6548</v>
      </c>
      <c r="T27" s="12">
        <f t="shared" si="8"/>
        <v>-8678</v>
      </c>
      <c r="U27" s="13">
        <f>AA27-S27-W27</f>
        <v>-8678</v>
      </c>
      <c r="V27" s="19"/>
      <c r="W27" s="18">
        <f t="shared" si="9"/>
        <v>2130</v>
      </c>
      <c r="X27" s="19"/>
      <c r="Y27" s="18"/>
      <c r="Z27" s="18">
        <v>2130</v>
      </c>
      <c r="AA27" s="18"/>
      <c r="AB27" s="18">
        <v>356</v>
      </c>
    </row>
    <row r="28" ht="23" customHeight="1" spans="1:28">
      <c r="A28" s="11">
        <v>231</v>
      </c>
      <c r="B28" s="23" t="s">
        <v>45</v>
      </c>
      <c r="C28" s="18">
        <v>1739</v>
      </c>
      <c r="D28" s="12">
        <f t="shared" si="4"/>
        <v>0</v>
      </c>
      <c r="E28" s="13"/>
      <c r="F28" s="19"/>
      <c r="G28" s="19">
        <f t="shared" si="5"/>
        <v>0</v>
      </c>
      <c r="H28" s="19"/>
      <c r="I28" s="19">
        <v>0</v>
      </c>
      <c r="J28" s="18">
        <v>0</v>
      </c>
      <c r="K28" s="18">
        <f t="shared" si="6"/>
        <v>1739</v>
      </c>
      <c r="L28" s="12">
        <f t="shared" si="2"/>
        <v>0</v>
      </c>
      <c r="M28" s="13"/>
      <c r="N28" s="19"/>
      <c r="O28" s="19">
        <f t="shared" si="3"/>
        <v>0</v>
      </c>
      <c r="P28" s="19"/>
      <c r="Q28" s="18"/>
      <c r="R28" s="18"/>
      <c r="S28" s="18">
        <f t="shared" si="7"/>
        <v>1739</v>
      </c>
      <c r="T28" s="12">
        <f t="shared" si="8"/>
        <v>-1739</v>
      </c>
      <c r="U28" s="13">
        <v>-1739</v>
      </c>
      <c r="V28" s="19"/>
      <c r="W28" s="18">
        <f t="shared" si="9"/>
        <v>0</v>
      </c>
      <c r="X28" s="19"/>
      <c r="Y28" s="18"/>
      <c r="Z28" s="41"/>
      <c r="AA28" s="18"/>
      <c r="AB28" s="18"/>
    </row>
    <row r="29" ht="23" customHeight="1" spans="1:28">
      <c r="A29" s="11">
        <v>232</v>
      </c>
      <c r="B29" s="23" t="s">
        <v>46</v>
      </c>
      <c r="C29" s="18">
        <v>4604</v>
      </c>
      <c r="D29" s="12">
        <f t="shared" si="4"/>
        <v>0</v>
      </c>
      <c r="E29" s="13"/>
      <c r="F29" s="19"/>
      <c r="G29" s="19">
        <v>0</v>
      </c>
      <c r="H29" s="19"/>
      <c r="I29" s="19"/>
      <c r="J29" s="18">
        <v>0</v>
      </c>
      <c r="K29" s="18">
        <f t="shared" si="6"/>
        <v>4604</v>
      </c>
      <c r="L29" s="12">
        <f t="shared" si="2"/>
        <v>0</v>
      </c>
      <c r="M29" s="13"/>
      <c r="N29" s="19"/>
      <c r="O29" s="19">
        <v>0</v>
      </c>
      <c r="P29" s="19"/>
      <c r="Q29" s="18"/>
      <c r="R29" s="18"/>
      <c r="S29" s="18">
        <f t="shared" si="7"/>
        <v>4604</v>
      </c>
      <c r="T29" s="12">
        <f t="shared" si="8"/>
        <v>-1</v>
      </c>
      <c r="U29" s="13">
        <v>-1</v>
      </c>
      <c r="V29" s="19"/>
      <c r="W29" s="18">
        <f t="shared" si="9"/>
        <v>0</v>
      </c>
      <c r="X29" s="19"/>
      <c r="Y29" s="18"/>
      <c r="Z29" s="41"/>
      <c r="AA29" s="18">
        <v>4603</v>
      </c>
      <c r="AB29" s="18"/>
    </row>
    <row r="30" ht="23" customHeight="1" spans="1:28">
      <c r="A30" s="11">
        <v>233</v>
      </c>
      <c r="B30" s="23" t="s">
        <v>47</v>
      </c>
      <c r="C30" s="18">
        <v>30</v>
      </c>
      <c r="D30" s="12">
        <f t="shared" si="4"/>
        <v>0</v>
      </c>
      <c r="E30" s="13"/>
      <c r="F30" s="19"/>
      <c r="G30" s="19">
        <v>0</v>
      </c>
      <c r="H30" s="19"/>
      <c r="I30" s="19"/>
      <c r="J30" s="18">
        <v>0</v>
      </c>
      <c r="K30" s="18">
        <f t="shared" si="6"/>
        <v>30</v>
      </c>
      <c r="L30" s="12">
        <f t="shared" si="2"/>
        <v>0</v>
      </c>
      <c r="M30" s="13"/>
      <c r="N30" s="19"/>
      <c r="O30" s="19">
        <v>0</v>
      </c>
      <c r="P30" s="19"/>
      <c r="Q30" s="18"/>
      <c r="R30" s="18"/>
      <c r="S30" s="18">
        <f t="shared" si="7"/>
        <v>30</v>
      </c>
      <c r="T30" s="12">
        <f t="shared" si="8"/>
        <v>-13</v>
      </c>
      <c r="U30" s="13">
        <v>-13</v>
      </c>
      <c r="V30" s="19"/>
      <c r="W30" s="18">
        <f t="shared" si="9"/>
        <v>0</v>
      </c>
      <c r="X30" s="19"/>
      <c r="Y30" s="18"/>
      <c r="Z30" s="41"/>
      <c r="AA30" s="18">
        <v>17</v>
      </c>
      <c r="AB30" s="18"/>
    </row>
    <row r="32" ht="15.75" hidden="1" customHeight="1"/>
    <row r="33" ht="15.75" hidden="1" customHeight="1" spans="1:29">
      <c r="A33" s="1" t="s">
        <v>48</v>
      </c>
      <c r="B33" s="1">
        <v>36463.43</v>
      </c>
      <c r="AC33" s="1">
        <v>24986</v>
      </c>
    </row>
    <row r="34" ht="15.75" hidden="1" customHeight="1" spans="1:2">
      <c r="A34" s="1" t="s">
        <v>49</v>
      </c>
      <c r="B34" s="1">
        <v>6.43</v>
      </c>
    </row>
    <row r="35" ht="15.75" hidden="1" customHeight="1" spans="1:2">
      <c r="A35" s="1" t="s">
        <v>50</v>
      </c>
      <c r="B35" s="1">
        <v>400</v>
      </c>
    </row>
    <row r="36" ht="15.75" hidden="1" customHeight="1" spans="1:2">
      <c r="A36" s="1" t="s">
        <v>51</v>
      </c>
      <c r="B36" s="1">
        <v>600</v>
      </c>
    </row>
    <row r="37" ht="15.75" hidden="1" customHeight="1" spans="1:2">
      <c r="A37" s="1" t="s">
        <v>52</v>
      </c>
      <c r="B37" s="1">
        <v>26</v>
      </c>
    </row>
    <row r="38" ht="15.75" hidden="1" customHeight="1" spans="1:2">
      <c r="A38" s="1" t="s">
        <v>53</v>
      </c>
      <c r="B38" s="1">
        <v>783</v>
      </c>
    </row>
    <row r="39" ht="15.75" hidden="1" customHeight="1" spans="1:2">
      <c r="A39" s="1" t="s">
        <v>54</v>
      </c>
      <c r="B39" s="1">
        <v>1212</v>
      </c>
    </row>
    <row r="40" ht="15.75" hidden="1" customHeight="1" spans="1:2">
      <c r="A40" s="1" t="s">
        <v>55</v>
      </c>
      <c r="B40" s="1">
        <v>3240</v>
      </c>
    </row>
    <row r="41" ht="15.75" hidden="1" customHeight="1" spans="1:2">
      <c r="A41" s="1" t="s">
        <v>56</v>
      </c>
      <c r="B41" s="1">
        <v>30196</v>
      </c>
    </row>
  </sheetData>
  <mergeCells count="20">
    <mergeCell ref="A2:AB2"/>
    <mergeCell ref="D4:F4"/>
    <mergeCell ref="G4:J4"/>
    <mergeCell ref="L4:N4"/>
    <mergeCell ref="O4:R4"/>
    <mergeCell ref="T4:V4"/>
    <mergeCell ref="W4:Z4"/>
    <mergeCell ref="A7:B7"/>
    <mergeCell ref="A4:A6"/>
    <mergeCell ref="B4:B6"/>
    <mergeCell ref="C4:C6"/>
    <mergeCell ref="D5:D6"/>
    <mergeCell ref="E5:E6"/>
    <mergeCell ref="F5:F6"/>
    <mergeCell ref="I5:I6"/>
    <mergeCell ref="J5:J6"/>
    <mergeCell ref="K4:K6"/>
    <mergeCell ref="S4:S6"/>
    <mergeCell ref="AA4:AA5"/>
    <mergeCell ref="AB4:AB5"/>
  </mergeCells>
  <printOptions horizontalCentered="1"/>
  <pageMargins left="0.275" right="0.275" top="0.393055555555556" bottom="0.354166666666667" header="0.393055555555556" footer="0.275"/>
  <pageSetup paperSize="9" scale="7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17"/>
  <sheetViews>
    <sheetView workbookViewId="0">
      <pane xSplit="2" ySplit="1" topLeftCell="C2" activePane="bottomRight" state="frozen"/>
      <selection/>
      <selection pane="topRight"/>
      <selection pane="bottomLeft"/>
      <selection pane="bottomRight" activeCell="U4" sqref="U4:U5"/>
    </sheetView>
  </sheetViews>
  <sheetFormatPr defaultColWidth="9" defaultRowHeight="14.25"/>
  <cols>
    <col min="1" max="1" width="10.125" style="1" customWidth="1"/>
    <col min="2" max="2" width="29.25" style="1" customWidth="1"/>
    <col min="3" max="3" width="11.75" style="1" customWidth="1"/>
    <col min="4" max="5" width="10.625" style="1" hidden="1" customWidth="1"/>
    <col min="6" max="6" width="6.375" style="1" hidden="1" customWidth="1"/>
    <col min="7" max="8" width="11.5" style="1" hidden="1" customWidth="1"/>
    <col min="9" max="9" width="12.5" style="15" hidden="1" customWidth="1"/>
    <col min="10" max="10" width="14.125" style="15" customWidth="1"/>
    <col min="11" max="12" width="12.625" style="1" hidden="1" customWidth="1"/>
    <col min="13" max="13" width="14" style="1" hidden="1" customWidth="1"/>
    <col min="14" max="14" width="13.6916666666667" style="1" customWidth="1"/>
    <col min="15" max="16" width="10.625" style="1" customWidth="1"/>
    <col min="17" max="17" width="9.94166666666667" style="1" customWidth="1"/>
    <col min="18" max="18" width="12.4416666666667" style="1" customWidth="1"/>
    <col min="19" max="19" width="11.75" style="1" customWidth="1"/>
    <col min="20" max="20" width="12.6916666666667" style="1" customWidth="1"/>
    <col min="21" max="21" width="14.4416666666667" style="1" customWidth="1"/>
    <col min="22" max="22" width="10.875" style="1" customWidth="1"/>
    <col min="23" max="16373" width="9" style="1"/>
  </cols>
  <sheetData>
    <row r="1" spans="1:1">
      <c r="A1" s="1" t="s">
        <v>57</v>
      </c>
    </row>
    <row r="2" ht="25.5" spans="1:22">
      <c r="A2" s="2" t="s">
        <v>58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>
      <c r="A3" s="3"/>
      <c r="B3" s="3"/>
      <c r="C3" s="3"/>
      <c r="D3" s="3"/>
      <c r="E3" s="3"/>
      <c r="F3" s="3"/>
      <c r="G3" s="3"/>
      <c r="H3" s="3"/>
      <c r="I3" s="24"/>
      <c r="J3" s="25"/>
      <c r="O3" s="3"/>
      <c r="P3" s="3"/>
      <c r="Q3" s="3"/>
      <c r="V3" s="4" t="s">
        <v>2</v>
      </c>
    </row>
    <row r="4" ht="48" customHeight="1" spans="1:22">
      <c r="A4" s="5" t="s">
        <v>3</v>
      </c>
      <c r="B4" s="5" t="s">
        <v>4</v>
      </c>
      <c r="C4" s="5" t="s">
        <v>5</v>
      </c>
      <c r="D4" s="5" t="s">
        <v>59</v>
      </c>
      <c r="E4" s="5"/>
      <c r="F4" s="5"/>
      <c r="G4" s="16" t="s">
        <v>60</v>
      </c>
      <c r="H4" s="5"/>
      <c r="I4" s="6"/>
      <c r="J4" s="6" t="s">
        <v>8</v>
      </c>
      <c r="K4" s="16" t="s">
        <v>61</v>
      </c>
      <c r="L4" s="5"/>
      <c r="M4" s="6"/>
      <c r="N4" s="26" t="s">
        <v>11</v>
      </c>
      <c r="O4" s="5" t="s">
        <v>59</v>
      </c>
      <c r="P4" s="5"/>
      <c r="Q4" s="5"/>
      <c r="R4" s="16" t="s">
        <v>61</v>
      </c>
      <c r="S4" s="5"/>
      <c r="T4" s="6"/>
      <c r="U4" s="26" t="s">
        <v>62</v>
      </c>
      <c r="V4" s="26" t="s">
        <v>63</v>
      </c>
    </row>
    <row r="5" ht="42.75" spans="1:22">
      <c r="A5" s="5"/>
      <c r="B5" s="5"/>
      <c r="C5" s="5"/>
      <c r="D5" s="5" t="s">
        <v>16</v>
      </c>
      <c r="E5" s="5" t="s">
        <v>17</v>
      </c>
      <c r="F5" s="5" t="s">
        <v>18</v>
      </c>
      <c r="G5" s="5" t="s">
        <v>19</v>
      </c>
      <c r="H5" s="17" t="s">
        <v>20</v>
      </c>
      <c r="I5" s="6" t="s">
        <v>22</v>
      </c>
      <c r="J5" s="6"/>
      <c r="K5" s="5" t="s">
        <v>19</v>
      </c>
      <c r="L5" s="17" t="s">
        <v>20</v>
      </c>
      <c r="M5" s="6" t="s">
        <v>22</v>
      </c>
      <c r="N5" s="6"/>
      <c r="O5" s="5" t="s">
        <v>16</v>
      </c>
      <c r="P5" s="5" t="s">
        <v>17</v>
      </c>
      <c r="Q5" s="5" t="s">
        <v>18</v>
      </c>
      <c r="R5" s="5" t="s">
        <v>19</v>
      </c>
      <c r="S5" s="17" t="s">
        <v>20</v>
      </c>
      <c r="T5" s="6" t="s">
        <v>22</v>
      </c>
      <c r="U5" s="6"/>
      <c r="V5" s="6"/>
    </row>
    <row r="6" ht="32" customHeight="1" spans="1:22">
      <c r="A6" s="11" t="s">
        <v>64</v>
      </c>
      <c r="B6" s="11"/>
      <c r="C6" s="18">
        <f>SUM(C7:C16)</f>
        <v>19324</v>
      </c>
      <c r="D6" s="18">
        <f t="shared" ref="D6:J6" si="0">SUM(D7:D16)</f>
        <v>0</v>
      </c>
      <c r="E6" s="18">
        <f t="shared" si="0"/>
        <v>0</v>
      </c>
      <c r="F6" s="18">
        <f t="shared" si="0"/>
        <v>0</v>
      </c>
      <c r="G6" s="19">
        <f t="shared" si="0"/>
        <v>448</v>
      </c>
      <c r="H6" s="19"/>
      <c r="I6" s="18">
        <f t="shared" si="0"/>
        <v>448</v>
      </c>
      <c r="J6" s="18">
        <f t="shared" si="0"/>
        <v>19772</v>
      </c>
      <c r="K6" s="19">
        <f>SUM(K7:K16)</f>
        <v>5242</v>
      </c>
      <c r="L6" s="19">
        <f>SUM(L7:L16)</f>
        <v>5000</v>
      </c>
      <c r="M6" s="19">
        <f>SUM(M7:M16)</f>
        <v>242</v>
      </c>
      <c r="N6" s="19">
        <f>J6+K6</f>
        <v>25014</v>
      </c>
      <c r="O6" s="18">
        <f>Q6+P6</f>
        <v>-3955</v>
      </c>
      <c r="P6" s="18"/>
      <c r="Q6" s="18">
        <v>-3955</v>
      </c>
      <c r="R6" s="19">
        <f>SUM(R7:R16)</f>
        <v>5000</v>
      </c>
      <c r="S6" s="19">
        <f>SUM(S7:S16)</f>
        <v>5000</v>
      </c>
      <c r="T6" s="19">
        <f>SUM(T7:T16)</f>
        <v>0</v>
      </c>
      <c r="U6" s="19">
        <f>SUM(U7:U17)</f>
        <v>21059</v>
      </c>
      <c r="V6" s="19">
        <f>SUM(V7:V17)</f>
        <v>16846</v>
      </c>
    </row>
    <row r="7" ht="32" customHeight="1" spans="1:22">
      <c r="A7" s="11">
        <v>207</v>
      </c>
      <c r="B7" s="20" t="s">
        <v>65</v>
      </c>
      <c r="C7" s="18">
        <v>1</v>
      </c>
      <c r="D7" s="18"/>
      <c r="E7" s="18"/>
      <c r="F7" s="18"/>
      <c r="G7" s="19">
        <f t="shared" ref="G7:G15" si="1">SUM(I7:I7)</f>
        <v>0</v>
      </c>
      <c r="H7" s="19"/>
      <c r="I7" s="18"/>
      <c r="J7" s="18">
        <f t="shared" ref="J7:J12" si="2">C7+D7+G7</f>
        <v>1</v>
      </c>
      <c r="K7" s="19">
        <f>SUM(L7:M7)</f>
        <v>0</v>
      </c>
      <c r="L7" s="19"/>
      <c r="M7" s="18"/>
      <c r="N7" s="19">
        <f t="shared" ref="N7:N15" si="3">J7+K7</f>
        <v>1</v>
      </c>
      <c r="O7" s="18">
        <f t="shared" ref="O7:O16" si="4">Q7+P7</f>
        <v>0</v>
      </c>
      <c r="P7" s="18"/>
      <c r="Q7" s="18"/>
      <c r="R7" s="19">
        <f>SUM(S7:T7)</f>
        <v>0</v>
      </c>
      <c r="S7" s="19"/>
      <c r="T7" s="18"/>
      <c r="U7" s="19">
        <v>1</v>
      </c>
      <c r="V7" s="19">
        <v>2</v>
      </c>
    </row>
    <row r="8" ht="32" customHeight="1" spans="1:22">
      <c r="A8" s="11">
        <v>208</v>
      </c>
      <c r="B8" s="20" t="s">
        <v>66</v>
      </c>
      <c r="C8" s="18">
        <v>1212</v>
      </c>
      <c r="D8" s="18"/>
      <c r="E8" s="18"/>
      <c r="F8" s="18"/>
      <c r="G8" s="19">
        <f t="shared" si="1"/>
        <v>0</v>
      </c>
      <c r="H8" s="19"/>
      <c r="I8" s="18"/>
      <c r="J8" s="18">
        <f t="shared" si="2"/>
        <v>1212</v>
      </c>
      <c r="K8" s="19">
        <f>SUM(L8:M8)</f>
        <v>0</v>
      </c>
      <c r="L8" s="19"/>
      <c r="M8" s="18"/>
      <c r="N8" s="19">
        <f t="shared" si="3"/>
        <v>1212</v>
      </c>
      <c r="O8" s="18">
        <f t="shared" si="4"/>
        <v>0</v>
      </c>
      <c r="P8" s="18"/>
      <c r="Q8" s="18"/>
      <c r="R8" s="19">
        <f>SUM(S8:T8)</f>
        <v>0</v>
      </c>
      <c r="S8" s="19"/>
      <c r="T8" s="18"/>
      <c r="U8" s="19">
        <v>1212</v>
      </c>
      <c r="V8" s="19"/>
    </row>
    <row r="9" ht="28.5" spans="1:22">
      <c r="A9" s="11">
        <v>212</v>
      </c>
      <c r="B9" s="20" t="s">
        <v>67</v>
      </c>
      <c r="C9" s="18">
        <v>15342</v>
      </c>
      <c r="D9" s="18"/>
      <c r="E9" s="18"/>
      <c r="F9" s="18"/>
      <c r="G9" s="19">
        <f t="shared" si="1"/>
        <v>0</v>
      </c>
      <c r="H9" s="19"/>
      <c r="I9" s="18"/>
      <c r="J9" s="18">
        <f t="shared" si="2"/>
        <v>15342</v>
      </c>
      <c r="K9" s="19">
        <f>SUM(L9:M9)</f>
        <v>0</v>
      </c>
      <c r="L9" s="19"/>
      <c r="M9" s="18"/>
      <c r="N9" s="19">
        <f t="shared" si="3"/>
        <v>15342</v>
      </c>
      <c r="O9" s="18">
        <f t="shared" si="4"/>
        <v>-169</v>
      </c>
      <c r="P9" s="18"/>
      <c r="Q9" s="18">
        <v>-169</v>
      </c>
      <c r="R9" s="19">
        <f>SUM(S9:T9)</f>
        <v>0</v>
      </c>
      <c r="S9" s="19"/>
      <c r="T9" s="18"/>
      <c r="U9" s="19">
        <v>15173</v>
      </c>
      <c r="V9" s="19"/>
    </row>
    <row r="10" ht="32" customHeight="1" spans="1:22">
      <c r="A10" s="11">
        <v>212</v>
      </c>
      <c r="B10" s="20" t="s">
        <v>68</v>
      </c>
      <c r="C10" s="18">
        <v>240</v>
      </c>
      <c r="D10" s="18"/>
      <c r="E10" s="18"/>
      <c r="F10" s="18"/>
      <c r="G10" s="19">
        <f t="shared" si="1"/>
        <v>0</v>
      </c>
      <c r="H10" s="19"/>
      <c r="I10" s="18"/>
      <c r="J10" s="18">
        <f t="shared" si="2"/>
        <v>240</v>
      </c>
      <c r="K10" s="19">
        <f>SUM(L10:M10)</f>
        <v>0</v>
      </c>
      <c r="L10" s="19"/>
      <c r="M10" s="18"/>
      <c r="N10" s="19">
        <f t="shared" si="3"/>
        <v>240</v>
      </c>
      <c r="O10" s="18">
        <f t="shared" si="4"/>
        <v>-116</v>
      </c>
      <c r="P10" s="18"/>
      <c r="Q10" s="18">
        <v>-116</v>
      </c>
      <c r="R10" s="19">
        <f>SUM(S10:T10)</f>
        <v>0</v>
      </c>
      <c r="S10" s="19"/>
      <c r="T10" s="18"/>
      <c r="U10" s="19">
        <v>124</v>
      </c>
      <c r="V10" s="19"/>
    </row>
    <row r="11" ht="32" customHeight="1" spans="1:22">
      <c r="A11" s="11">
        <v>212</v>
      </c>
      <c r="B11" s="20" t="s">
        <v>69</v>
      </c>
      <c r="C11" s="18">
        <v>1400</v>
      </c>
      <c r="D11" s="18"/>
      <c r="E11" s="18"/>
      <c r="F11" s="18"/>
      <c r="G11" s="19">
        <f t="shared" si="1"/>
        <v>0</v>
      </c>
      <c r="H11" s="19"/>
      <c r="I11" s="18"/>
      <c r="J11" s="18">
        <f t="shared" si="2"/>
        <v>1400</v>
      </c>
      <c r="K11" s="19">
        <f>SUM(L11:M11)</f>
        <v>0</v>
      </c>
      <c r="L11" s="19"/>
      <c r="M11" s="18"/>
      <c r="N11" s="19">
        <f t="shared" si="3"/>
        <v>1400</v>
      </c>
      <c r="O11" s="18">
        <f t="shared" si="4"/>
        <v>-454</v>
      </c>
      <c r="P11" s="18"/>
      <c r="Q11" s="18">
        <v>-454</v>
      </c>
      <c r="R11" s="19">
        <f>SUM(S11:T11)</f>
        <v>0</v>
      </c>
      <c r="S11" s="19"/>
      <c r="T11" s="18"/>
      <c r="U11" s="19">
        <v>946</v>
      </c>
      <c r="V11" s="19"/>
    </row>
    <row r="12" ht="32" customHeight="1" spans="1:22">
      <c r="A12" s="11">
        <v>213</v>
      </c>
      <c r="B12" s="20" t="s">
        <v>70</v>
      </c>
      <c r="C12" s="18">
        <v>220</v>
      </c>
      <c r="D12" s="18"/>
      <c r="E12" s="18"/>
      <c r="F12" s="18"/>
      <c r="G12" s="19">
        <f t="shared" si="1"/>
        <v>0</v>
      </c>
      <c r="H12" s="19"/>
      <c r="I12" s="18"/>
      <c r="J12" s="18">
        <f t="shared" si="2"/>
        <v>220</v>
      </c>
      <c r="K12" s="19">
        <f>SUM(L12:M12)</f>
        <v>0</v>
      </c>
      <c r="L12" s="19"/>
      <c r="M12" s="18"/>
      <c r="N12" s="19">
        <f t="shared" si="3"/>
        <v>220</v>
      </c>
      <c r="O12" s="18">
        <f t="shared" si="4"/>
        <v>-220</v>
      </c>
      <c r="P12" s="18"/>
      <c r="Q12" s="18">
        <v>-220</v>
      </c>
      <c r="R12" s="19">
        <f>SUM(S12:T12)</f>
        <v>0</v>
      </c>
      <c r="S12" s="19"/>
      <c r="T12" s="18"/>
      <c r="U12" s="19"/>
      <c r="V12" s="19">
        <v>220</v>
      </c>
    </row>
    <row r="13" ht="32" customHeight="1" spans="1:22">
      <c r="A13" s="11">
        <v>214</v>
      </c>
      <c r="B13" s="21" t="s">
        <v>71</v>
      </c>
      <c r="C13" s="18"/>
      <c r="D13" s="18"/>
      <c r="E13" s="18"/>
      <c r="F13" s="18"/>
      <c r="G13" s="19"/>
      <c r="H13" s="19"/>
      <c r="I13" s="18"/>
      <c r="J13" s="18"/>
      <c r="K13" s="19"/>
      <c r="L13" s="19"/>
      <c r="M13" s="18"/>
      <c r="N13" s="19"/>
      <c r="O13" s="18"/>
      <c r="P13" s="18"/>
      <c r="Q13" s="18"/>
      <c r="R13" s="19"/>
      <c r="S13" s="19"/>
      <c r="T13" s="18"/>
      <c r="U13" s="19"/>
      <c r="V13" s="19">
        <v>8575</v>
      </c>
    </row>
    <row r="14" ht="32" customHeight="1" spans="1:22">
      <c r="A14" s="11">
        <v>214</v>
      </c>
      <c r="B14" s="22" t="s">
        <v>72</v>
      </c>
      <c r="C14" s="18">
        <v>0</v>
      </c>
      <c r="D14" s="18"/>
      <c r="E14" s="18"/>
      <c r="F14" s="18"/>
      <c r="G14" s="19">
        <v>0</v>
      </c>
      <c r="H14" s="19"/>
      <c r="I14" s="18"/>
      <c r="J14" s="18">
        <v>0</v>
      </c>
      <c r="K14" s="19">
        <f>SUM(L14:M14)</f>
        <v>242</v>
      </c>
      <c r="L14" s="19"/>
      <c r="M14" s="18">
        <v>242</v>
      </c>
      <c r="N14" s="19">
        <f>J14+K14</f>
        <v>242</v>
      </c>
      <c r="O14" s="18">
        <f>Q14+P14</f>
        <v>-92</v>
      </c>
      <c r="P14" s="18"/>
      <c r="Q14" s="18">
        <v>-92</v>
      </c>
      <c r="R14" s="19"/>
      <c r="S14" s="19"/>
      <c r="T14" s="18"/>
      <c r="U14" s="19">
        <v>150</v>
      </c>
      <c r="V14" s="19">
        <v>92</v>
      </c>
    </row>
    <row r="15" s="1" customFormat="1" ht="28.5" spans="1:22">
      <c r="A15" s="11">
        <v>229</v>
      </c>
      <c r="B15" s="20" t="s">
        <v>73</v>
      </c>
      <c r="C15" s="18">
        <v>899</v>
      </c>
      <c r="D15" s="18"/>
      <c r="E15" s="18"/>
      <c r="F15" s="18"/>
      <c r="G15" s="19">
        <f>SUM(I15:I15)</f>
        <v>0</v>
      </c>
      <c r="H15" s="19"/>
      <c r="I15" s="18"/>
      <c r="J15" s="18">
        <f>C15+D15+G15</f>
        <v>899</v>
      </c>
      <c r="K15" s="19">
        <f>SUM(L15:M15)</f>
        <v>5000</v>
      </c>
      <c r="L15" s="19">
        <v>5000</v>
      </c>
      <c r="M15" s="18"/>
      <c r="N15" s="19">
        <f>J15+K15</f>
        <v>5899</v>
      </c>
      <c r="O15" s="18">
        <f>Q15+P15</f>
        <v>-2518</v>
      </c>
      <c r="P15" s="18"/>
      <c r="Q15" s="18">
        <v>-2518</v>
      </c>
      <c r="R15" s="19">
        <f>SUM(S15:T15)</f>
        <v>5000</v>
      </c>
      <c r="S15" s="19">
        <v>5000</v>
      </c>
      <c r="T15" s="18"/>
      <c r="U15" s="19">
        <v>3381</v>
      </c>
      <c r="V15" s="19">
        <v>7393</v>
      </c>
    </row>
    <row r="16" ht="32" customHeight="1" spans="1:22">
      <c r="A16" s="11">
        <v>229</v>
      </c>
      <c r="B16" s="20" t="s">
        <v>74</v>
      </c>
      <c r="C16" s="18">
        <v>10</v>
      </c>
      <c r="D16" s="18"/>
      <c r="E16" s="18"/>
      <c r="F16" s="18"/>
      <c r="G16" s="19">
        <f>SUM(I16:I16)</f>
        <v>448</v>
      </c>
      <c r="H16" s="19"/>
      <c r="I16" s="18">
        <v>448</v>
      </c>
      <c r="J16" s="18">
        <f>C16+D16+G16</f>
        <v>458</v>
      </c>
      <c r="K16" s="19">
        <f>SUM(L16:M16)</f>
        <v>0</v>
      </c>
      <c r="L16" s="19"/>
      <c r="M16" s="18"/>
      <c r="N16" s="19">
        <f>J16+K16</f>
        <v>458</v>
      </c>
      <c r="O16" s="18">
        <f>Q16+P16</f>
        <v>-386</v>
      </c>
      <c r="P16" s="18"/>
      <c r="Q16" s="18">
        <v>-386</v>
      </c>
      <c r="R16" s="19">
        <f>SUM(S16:T16)</f>
        <v>0</v>
      </c>
      <c r="S16" s="19"/>
      <c r="T16" s="18"/>
      <c r="U16" s="19">
        <v>72</v>
      </c>
      <c r="V16" s="19">
        <v>564</v>
      </c>
    </row>
    <row r="17" ht="34.5" hidden="1" customHeight="1" spans="1:22">
      <c r="A17" s="11">
        <v>232</v>
      </c>
      <c r="B17" s="23"/>
      <c r="C17" s="19"/>
      <c r="D17" s="19"/>
      <c r="E17" s="19"/>
      <c r="F17" s="19"/>
      <c r="G17" s="19"/>
      <c r="H17" s="19"/>
      <c r="I17" s="18"/>
      <c r="J17" s="18"/>
      <c r="K17" s="19"/>
      <c r="L17" s="19"/>
      <c r="M17" s="19"/>
      <c r="N17" s="23"/>
      <c r="O17" s="18">
        <f>Q17+P17</f>
        <v>0</v>
      </c>
      <c r="P17" s="19"/>
      <c r="Q17" s="19"/>
      <c r="R17" s="19"/>
      <c r="S17" s="19"/>
      <c r="T17" s="19"/>
      <c r="U17" s="19"/>
      <c r="V17" s="19"/>
    </row>
  </sheetData>
  <mergeCells count="14">
    <mergeCell ref="A2:V2"/>
    <mergeCell ref="D4:F4"/>
    <mergeCell ref="G4:I4"/>
    <mergeCell ref="K4:M4"/>
    <mergeCell ref="O4:Q4"/>
    <mergeCell ref="R4:T4"/>
    <mergeCell ref="A6:B6"/>
    <mergeCell ref="A4:A5"/>
    <mergeCell ref="B4:B5"/>
    <mergeCell ref="C4:C5"/>
    <mergeCell ref="J4:J5"/>
    <mergeCell ref="N4:N5"/>
    <mergeCell ref="U4:U5"/>
    <mergeCell ref="V4:V5"/>
  </mergeCells>
  <printOptions horizontalCentered="1"/>
  <pageMargins left="0.275" right="0.275" top="0.393055555555556" bottom="0.354166666666667" header="0.393055555555556" footer="0.275"/>
  <pageSetup paperSize="9" orientation="landscape"/>
  <headerFooter/>
  <ignoredErrors>
    <ignoredError sqref="R16 R9:R11 R7:R8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workbookViewId="0">
      <selection activeCell="C17" sqref="C17:C18"/>
    </sheetView>
  </sheetViews>
  <sheetFormatPr defaultColWidth="9" defaultRowHeight="14.25" outlineLevelRow="5" outlineLevelCol="5"/>
  <cols>
    <col min="1" max="3" width="20.75" customWidth="1"/>
    <col min="4" max="4" width="21.75" customWidth="1"/>
    <col min="5" max="5" width="17.875" customWidth="1"/>
    <col min="6" max="6" width="22.875" customWidth="1"/>
  </cols>
  <sheetData>
    <row r="1" spans="1:6">
      <c r="A1" s="1" t="s">
        <v>75</v>
      </c>
      <c r="B1" s="1"/>
      <c r="C1" s="1"/>
      <c r="D1" s="1"/>
      <c r="E1" s="1"/>
      <c r="F1" s="1"/>
    </row>
    <row r="2" ht="25.5" spans="1:6">
      <c r="A2" s="2" t="s">
        <v>76</v>
      </c>
      <c r="B2" s="2"/>
      <c r="C2" s="2"/>
      <c r="D2" s="2"/>
      <c r="E2" s="2"/>
      <c r="F2" s="2"/>
    </row>
    <row r="3" spans="1:6">
      <c r="A3" s="3"/>
      <c r="B3" s="3"/>
      <c r="C3" s="3"/>
      <c r="D3" s="1"/>
      <c r="E3" s="1"/>
      <c r="F3" s="4" t="s">
        <v>77</v>
      </c>
    </row>
    <row r="4" spans="1:6">
      <c r="A4" s="5" t="s">
        <v>3</v>
      </c>
      <c r="B4" s="5" t="s">
        <v>4</v>
      </c>
      <c r="C4" s="5" t="s">
        <v>5</v>
      </c>
      <c r="D4" s="6" t="s">
        <v>78</v>
      </c>
      <c r="E4" s="7" t="s">
        <v>79</v>
      </c>
      <c r="F4" s="8" t="s">
        <v>80</v>
      </c>
    </row>
    <row r="5" ht="51" customHeight="1" spans="1:6">
      <c r="A5" s="5"/>
      <c r="B5" s="5"/>
      <c r="C5" s="5"/>
      <c r="D5" s="6"/>
      <c r="E5" s="9"/>
      <c r="F5" s="10"/>
    </row>
    <row r="6" ht="91" customHeight="1" spans="1:6">
      <c r="A6" s="11" t="s">
        <v>81</v>
      </c>
      <c r="B6" s="11"/>
      <c r="C6" s="12">
        <v>15</v>
      </c>
      <c r="D6" s="13">
        <v>3</v>
      </c>
      <c r="E6" s="13">
        <v>18</v>
      </c>
      <c r="F6" s="14">
        <v>21</v>
      </c>
    </row>
  </sheetData>
  <mergeCells count="8">
    <mergeCell ref="A2:F2"/>
    <mergeCell ref="A6:B6"/>
    <mergeCell ref="A4:A5"/>
    <mergeCell ref="B4:B5"/>
    <mergeCell ref="C4:C5"/>
    <mergeCell ref="D4:D5"/>
    <mergeCell ref="E4:E5"/>
    <mergeCell ref="F4:F5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workbookViewId="0">
      <selection activeCell="C14" sqref="C14"/>
    </sheetView>
  </sheetViews>
  <sheetFormatPr defaultColWidth="9" defaultRowHeight="14.25" outlineLevelRow="5" outlineLevelCol="5"/>
  <cols>
    <col min="1" max="1" width="20.75" customWidth="1"/>
    <col min="2" max="2" width="23.375" customWidth="1"/>
    <col min="3" max="3" width="33.5" customWidth="1"/>
    <col min="4" max="4" width="21.75" hidden="1" customWidth="1"/>
    <col min="5" max="5" width="17.875" hidden="1" customWidth="1"/>
    <col min="6" max="6" width="37.5" customWidth="1"/>
  </cols>
  <sheetData>
    <row r="1" spans="1:6">
      <c r="A1" s="1" t="s">
        <v>82</v>
      </c>
      <c r="B1" s="1"/>
      <c r="C1" s="1"/>
      <c r="D1" s="1"/>
      <c r="E1" s="1"/>
      <c r="F1" s="1"/>
    </row>
    <row r="2" ht="25.5" spans="1:6">
      <c r="A2" s="2" t="s">
        <v>83</v>
      </c>
      <c r="B2" s="2"/>
      <c r="C2" s="2"/>
      <c r="D2" s="2"/>
      <c r="E2" s="2"/>
      <c r="F2" s="2"/>
    </row>
    <row r="3" spans="1:6">
      <c r="A3" s="3"/>
      <c r="B3" s="3"/>
      <c r="C3" s="3"/>
      <c r="D3" s="1"/>
      <c r="E3" s="1"/>
      <c r="F3" s="4" t="s">
        <v>77</v>
      </c>
    </row>
    <row r="4" spans="1:6">
      <c r="A4" s="5" t="s">
        <v>3</v>
      </c>
      <c r="B4" s="5" t="s">
        <v>4</v>
      </c>
      <c r="C4" s="5" t="s">
        <v>5</v>
      </c>
      <c r="D4" s="6" t="s">
        <v>78</v>
      </c>
      <c r="E4" s="7" t="s">
        <v>79</v>
      </c>
      <c r="F4" s="8" t="s">
        <v>80</v>
      </c>
    </row>
    <row r="5" ht="72" customHeight="1" spans="1:6">
      <c r="A5" s="5"/>
      <c r="B5" s="5"/>
      <c r="C5" s="5"/>
      <c r="D5" s="6"/>
      <c r="E5" s="9"/>
      <c r="F5" s="10"/>
    </row>
    <row r="6" ht="109" customHeight="1" spans="1:6">
      <c r="A6" s="11" t="s">
        <v>84</v>
      </c>
      <c r="B6" s="11"/>
      <c r="C6" s="12">
        <v>54402</v>
      </c>
      <c r="D6" s="13">
        <v>3</v>
      </c>
      <c r="E6" s="13">
        <v>18</v>
      </c>
      <c r="F6" s="14">
        <v>52413</v>
      </c>
    </row>
  </sheetData>
  <mergeCells count="8">
    <mergeCell ref="A2:F2"/>
    <mergeCell ref="A6:B6"/>
    <mergeCell ref="A4:A5"/>
    <mergeCell ref="B4:B5"/>
    <mergeCell ref="C4:C5"/>
    <mergeCell ref="D4:D5"/>
    <mergeCell ref="E4:E5"/>
    <mergeCell ref="F4:F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一般公共预算 </vt:lpstr>
      <vt:lpstr>政府性基金预算 </vt:lpstr>
      <vt:lpstr>国资经营预算</vt:lpstr>
      <vt:lpstr>社保基金预算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A30501</dc:creator>
  <cp:lastModifiedBy>何辉</cp:lastModifiedBy>
  <dcterms:created xsi:type="dcterms:W3CDTF">2018-11-26T03:06:00Z</dcterms:created>
  <dcterms:modified xsi:type="dcterms:W3CDTF">2022-01-19T06:42:53Z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